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55" windowWidth="15360" windowHeight="10335" activeTab="0"/>
  </bookViews>
  <sheets>
    <sheet name="table" sheetId="1" r:id="rId1"/>
  </sheets>
  <definedNames>
    <definedName name="cercles">'table'!$C$38:$D$44</definedName>
    <definedName name="table">'table'!$A$9:$AA$28</definedName>
    <definedName name="_xlnm.Print_Area" localSheetId="0">'table'!$A$5:$Y$35</definedName>
  </definedNames>
  <calcPr fullCalcOnLoad="1"/>
</workbook>
</file>

<file path=xl/sharedStrings.xml><?xml version="1.0" encoding="utf-8"?>
<sst xmlns="http://schemas.openxmlformats.org/spreadsheetml/2006/main" count="58" uniqueCount="34">
  <si>
    <t>Longueur focale de l'objectif</t>
  </si>
  <si>
    <t>mm</t>
  </si>
  <si>
    <t>cercle de confusion</t>
  </si>
  <si>
    <t xml:space="preserve">Distance hyperfocale pour l'objectif à cette ouverture  </t>
  </si>
  <si>
    <t>Diaphragme choisi</t>
  </si>
  <si>
    <t xml:space="preserve">Limite de netteté acceptable la plus proche  </t>
  </si>
  <si>
    <t xml:space="preserve">Limite de netteté acceptable la plus lointaine  </t>
  </si>
  <si>
    <t xml:space="preserve">Profondeur de champ totale  </t>
  </si>
  <si>
    <t>définition de l'hyperfocale : Distance la plus courte à laquelle on peut placer l'appareil pour que l'objectif, réglé sur l'infini, puisse donner une image nette</t>
  </si>
  <si>
    <t>Formules utilisées :</t>
  </si>
  <si>
    <t>limite de netteté acceptable la plus proche = (hyperFocale * distance au sujet) / (hyperFocale + (distance au sujet - Longueur focale))</t>
  </si>
  <si>
    <t>limite de netteté acceptable la plus lointaine = (hyperFocale * distance au sujet) / (hyperFocale - (distance au sujet - Longueur focale))</t>
  </si>
  <si>
    <t>35mm</t>
  </si>
  <si>
    <t>APS</t>
  </si>
  <si>
    <t>4,5x6</t>
  </si>
  <si>
    <t>6x6</t>
  </si>
  <si>
    <t>6x7</t>
  </si>
  <si>
    <t>4x5"</t>
  </si>
  <si>
    <t>8x10"</t>
  </si>
  <si>
    <t>à l'infini (hyperfocale)</t>
  </si>
  <si>
    <t>distance au sujet (distance de mise au point en m) mesurée à partir du plan principal objet (à peu près au centre de l'objectif)</t>
  </si>
  <si>
    <t>Mode d'emploi :</t>
  </si>
  <si>
    <t>reportez ci après, pour mémoire, les caractéristiques de votre objectif :</t>
  </si>
  <si>
    <t>pour obtenir une table de profondeur de champ pour chacun des objectifs que vous utilisez, modifiez le tableau par ses cellules jaunes. Imprimez.</t>
  </si>
  <si>
    <t>Format du film</t>
  </si>
  <si>
    <t>l'apparition d'une mention "nc" dans les cases signifie que la valeur attendue n'est pas calculable. Veuillez alors saisir un autre format de film ou un autre diaphragme.</t>
  </si>
  <si>
    <t>ou :</t>
  </si>
  <si>
    <t>Affichage valeur non calculable (nc) lorsque :</t>
  </si>
  <si>
    <t>Longueur focale / diaphragme choisi &lt; 2 * cercle de confusion</t>
  </si>
  <si>
    <t>Cercle de confusion (microns) &lt; diaphragme choisi</t>
  </si>
  <si>
    <t>Table des cercles de confusion, par défaut, valeurs généralement admises (vous pouvez taper vos propres valeurs dans l'encadré) :</t>
  </si>
  <si>
    <t>Carl Zeiss Jena 1:4,5 f=7,5</t>
  </si>
  <si>
    <t>henri peyre et emmanuel bigler pour www.photo-stereo.com</t>
  </si>
  <si>
    <t>le cercle de confusion et donc la netteté admise est une convention qui dépend du format du film. Pour une netteté meilleure, vous pouvez régler le format du film sur 35mm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</si>
</sst>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</numFmts>
  <fonts count="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2" borderId="0" xfId="0" applyFill="1" applyAlignment="1" applyProtection="1">
      <alignment/>
      <protection locked="0"/>
    </xf>
    <xf numFmtId="0" fontId="0" fillId="2" borderId="0" xfId="0" applyFill="1" applyAlignment="1" applyProtection="1">
      <alignment horizontal="right"/>
      <protection locked="0"/>
    </xf>
    <xf numFmtId="0" fontId="0" fillId="0" borderId="0" xfId="0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1" fillId="2" borderId="0" xfId="0" applyFont="1" applyFill="1" applyAlignment="1" applyProtection="1">
      <alignment horizontal="right"/>
      <protection locked="0"/>
    </xf>
    <xf numFmtId="0" fontId="2" fillId="0" borderId="0" xfId="0" applyFont="1" applyAlignment="1">
      <alignment/>
    </xf>
    <xf numFmtId="2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>
      <alignment wrapText="1"/>
    </xf>
    <xf numFmtId="0" fontId="0" fillId="2" borderId="2" xfId="0" applyFill="1" applyBorder="1" applyAlignment="1" applyProtection="1">
      <alignment/>
      <protection locked="0"/>
    </xf>
    <xf numFmtId="0" fontId="0" fillId="0" borderId="2" xfId="0" applyBorder="1" applyAlignment="1">
      <alignment horizontal="center" textRotation="90"/>
    </xf>
    <xf numFmtId="2" fontId="0" fillId="0" borderId="2" xfId="0" applyNumberFormat="1" applyBorder="1" applyAlignment="1" applyProtection="1">
      <alignment horizontal="center"/>
      <protection hidden="1"/>
    </xf>
    <xf numFmtId="2" fontId="0" fillId="3" borderId="2" xfId="0" applyNumberFormat="1" applyFill="1" applyBorder="1" applyAlignment="1" applyProtection="1">
      <alignment horizontal="center"/>
      <protection hidden="1"/>
    </xf>
    <xf numFmtId="2" fontId="0" fillId="3" borderId="0" xfId="0" applyNumberFormat="1" applyFill="1" applyAlignment="1" applyProtection="1">
      <alignment horizontal="center"/>
      <protection hidden="1"/>
    </xf>
    <xf numFmtId="2" fontId="0" fillId="3" borderId="1" xfId="0" applyNumberFormat="1" applyFill="1" applyBorder="1" applyAlignment="1" applyProtection="1">
      <alignment horizontal="center"/>
      <protection hidden="1"/>
    </xf>
    <xf numFmtId="2" fontId="0" fillId="0" borderId="0" xfId="0" applyNumberFormat="1" applyBorder="1" applyAlignment="1" applyProtection="1">
      <alignment horizontal="center"/>
      <protection hidden="1"/>
    </xf>
    <xf numFmtId="2" fontId="0" fillId="4" borderId="2" xfId="0" applyNumberFormat="1" applyFill="1" applyBorder="1" applyAlignment="1" applyProtection="1">
      <alignment horizontal="center"/>
      <protection hidden="1"/>
    </xf>
    <xf numFmtId="2" fontId="0" fillId="4" borderId="0" xfId="0" applyNumberFormat="1" applyFill="1" applyAlignment="1" applyProtection="1">
      <alignment horizontal="center"/>
      <protection hidden="1"/>
    </xf>
    <xf numFmtId="2" fontId="0" fillId="4" borderId="1" xfId="0" applyNumberForma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0" fillId="5" borderId="0" xfId="0" applyFill="1" applyAlignment="1">
      <alignment/>
    </xf>
    <xf numFmtId="0" fontId="0" fillId="5" borderId="3" xfId="0" applyFill="1" applyBorder="1" applyAlignment="1" applyProtection="1">
      <alignment/>
      <protection locked="0"/>
    </xf>
    <xf numFmtId="0" fontId="0" fillId="5" borderId="4" xfId="0" applyFill="1" applyBorder="1" applyAlignment="1" applyProtection="1">
      <alignment/>
      <protection locked="0"/>
    </xf>
    <xf numFmtId="0" fontId="0" fillId="5" borderId="5" xfId="0" applyFill="1" applyBorder="1" applyAlignment="1" applyProtection="1">
      <alignment/>
      <protection locked="0"/>
    </xf>
    <xf numFmtId="0" fontId="0" fillId="5" borderId="0" xfId="0" applyFill="1" applyAlignment="1">
      <alignment horizontal="centerContinuous" wrapText="1"/>
    </xf>
    <xf numFmtId="0" fontId="0" fillId="5" borderId="0" xfId="0" applyFill="1" applyAlignment="1">
      <alignment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66675</xdr:colOff>
      <xdr:row>33</xdr:row>
      <xdr:rowOff>9525</xdr:rowOff>
    </xdr:from>
    <xdr:to>
      <xdr:col>24</xdr:col>
      <xdr:colOff>571500</xdr:colOff>
      <xdr:row>34</xdr:row>
      <xdr:rowOff>152400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91650" y="8972550"/>
          <a:ext cx="2247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4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17.8515625" style="0" customWidth="1"/>
    <col min="2" max="2" width="6.00390625" style="0" hidden="1" customWidth="1"/>
    <col min="3" max="5" width="8.7109375" style="0" customWidth="1"/>
    <col min="6" max="6" width="8.7109375" style="0" hidden="1" customWidth="1"/>
    <col min="7" max="9" width="8.7109375" style="0" customWidth="1"/>
    <col min="10" max="10" width="8.7109375" style="0" hidden="1" customWidth="1"/>
    <col min="11" max="13" width="8.7109375" style="0" customWidth="1"/>
    <col min="14" max="14" width="8.7109375" style="0" hidden="1" customWidth="1"/>
    <col min="15" max="17" width="8.7109375" style="0" customWidth="1"/>
    <col min="18" max="18" width="8.7109375" style="0" hidden="1" customWidth="1"/>
    <col min="19" max="21" width="8.7109375" style="0" customWidth="1"/>
    <col min="22" max="22" width="8.7109375" style="0" hidden="1" customWidth="1"/>
    <col min="23" max="25" width="8.7109375" style="0" customWidth="1"/>
    <col min="26" max="27" width="8.7109375" style="0" hidden="1" customWidth="1"/>
  </cols>
  <sheetData>
    <row r="1" spans="1:3" ht="12.75">
      <c r="A1" t="s">
        <v>21</v>
      </c>
      <c r="C1" t="s">
        <v>23</v>
      </c>
    </row>
    <row r="2" spans="3:12" ht="12.75">
      <c r="C2" t="s">
        <v>22</v>
      </c>
      <c r="L2" s="3" t="s">
        <v>31</v>
      </c>
    </row>
    <row r="3" ht="12.75">
      <c r="C3" t="s">
        <v>25</v>
      </c>
    </row>
    <row r="4" ht="12.75">
      <c r="C4" t="s">
        <v>33</v>
      </c>
    </row>
    <row r="5" spans="1:3" ht="12.75">
      <c r="A5" s="11" t="s">
        <v>24</v>
      </c>
      <c r="C5" s="4" t="s">
        <v>15</v>
      </c>
    </row>
    <row r="6" spans="1:4" ht="12.75">
      <c r="A6" s="11" t="s">
        <v>2</v>
      </c>
      <c r="C6" s="10">
        <f>VLOOKUP(C5,cercles,2,FALSE)</f>
        <v>0.06</v>
      </c>
      <c r="D6" t="s">
        <v>1</v>
      </c>
    </row>
    <row r="7" spans="1:7" ht="46.5" customHeight="1">
      <c r="A7" s="11" t="s">
        <v>0</v>
      </c>
      <c r="C7" s="7">
        <v>75</v>
      </c>
      <c r="D7" s="8" t="s">
        <v>1</v>
      </c>
      <c r="G7" s="22" t="str">
        <f>L2</f>
        <v>Carl Zeiss Jena 1:4,5 f=7,5</v>
      </c>
    </row>
    <row r="8" ht="12.75">
      <c r="A8" s="11"/>
    </row>
    <row r="9" spans="1:23" ht="12.75">
      <c r="A9" s="11" t="s">
        <v>4</v>
      </c>
      <c r="C9" s="12">
        <v>25</v>
      </c>
      <c r="G9" s="12">
        <v>18</v>
      </c>
      <c r="K9" s="12">
        <v>12.5</v>
      </c>
      <c r="O9" s="12">
        <v>9.4</v>
      </c>
      <c r="S9" s="12">
        <v>6.3</v>
      </c>
      <c r="W9" s="12">
        <v>4.5</v>
      </c>
    </row>
    <row r="10" spans="1:27" ht="264" customHeight="1">
      <c r="A10" s="11" t="s">
        <v>20</v>
      </c>
      <c r="B10" s="13" t="s">
        <v>3</v>
      </c>
      <c r="C10" s="13" t="s">
        <v>5</v>
      </c>
      <c r="D10" s="5" t="s">
        <v>6</v>
      </c>
      <c r="E10" s="5" t="s">
        <v>7</v>
      </c>
      <c r="F10" s="6" t="s">
        <v>3</v>
      </c>
      <c r="G10" s="13" t="s">
        <v>5</v>
      </c>
      <c r="H10" s="5" t="s">
        <v>6</v>
      </c>
      <c r="I10" s="5" t="s">
        <v>7</v>
      </c>
      <c r="J10" s="6" t="s">
        <v>3</v>
      </c>
      <c r="K10" s="13" t="s">
        <v>5</v>
      </c>
      <c r="L10" s="5" t="s">
        <v>6</v>
      </c>
      <c r="M10" s="5" t="s">
        <v>7</v>
      </c>
      <c r="N10" s="6" t="s">
        <v>3</v>
      </c>
      <c r="O10" s="13" t="s">
        <v>5</v>
      </c>
      <c r="P10" s="5" t="s">
        <v>6</v>
      </c>
      <c r="Q10" s="5" t="s">
        <v>7</v>
      </c>
      <c r="R10" s="6" t="s">
        <v>3</v>
      </c>
      <c r="S10" s="13" t="s">
        <v>5</v>
      </c>
      <c r="T10" s="5" t="s">
        <v>6</v>
      </c>
      <c r="U10" s="5" t="s">
        <v>7</v>
      </c>
      <c r="V10" s="6" t="s">
        <v>3</v>
      </c>
      <c r="W10" s="13" t="s">
        <v>5</v>
      </c>
      <c r="X10" s="5" t="s">
        <v>6</v>
      </c>
      <c r="Y10" s="5" t="s">
        <v>7</v>
      </c>
      <c r="Z10" s="6" t="s">
        <v>3</v>
      </c>
      <c r="AA10" s="6" t="s">
        <v>3</v>
      </c>
    </row>
    <row r="11" spans="1:36" ht="12.75">
      <c r="A11" s="3">
        <v>1</v>
      </c>
      <c r="B11" s="14">
        <f aca="true" t="shared" si="0" ref="B11:B27">($C$7*($C$7/C$9))/$C$6/1000</f>
        <v>3.75</v>
      </c>
      <c r="C11" s="15">
        <f>IF(OR($C$7/$C$9&lt;2*$C$6,$C$6*1000&lt;$C$9),"nc",($B11*$A11)/($B11+($A11-$C$7/1000)))</f>
        <v>0.8021390374331551</v>
      </c>
      <c r="D11" s="16">
        <f>IF(OR($C$7/$C$9&lt;2*$C$6,$C$6*1000&lt;$C$9),"nc",IF(($B11*$A11)/($B11-($A11-$C$7/1000))&lt;=0,"infini",($B11*$A11)/($B11-($A11-$C$7/1000))))</f>
        <v>1.327433628318584</v>
      </c>
      <c r="E11" s="16">
        <f>IF(OR(C11="nc",D11="nc"),"nc",IF(D11="infini","infini",D11-C11))</f>
        <v>0.5252945908854288</v>
      </c>
      <c r="F11" s="17">
        <f aca="true" t="shared" si="1" ref="F11:F27">($C$7*($C$7/G$9))/$C$6/1000</f>
        <v>5.208333333333334</v>
      </c>
      <c r="G11" s="15">
        <f>IF(OR($C$7/$G$9&lt;2*$C$6,$C$6*1000&lt;$G$9),"nc",($F11*$A11)/($F11+($A11-$C$7/1000)))</f>
        <v>0.8491847826086957</v>
      </c>
      <c r="H11" s="16">
        <f>IF(OR($C$7/$G$9&lt;2*$C$6,$C$6*1000&lt;$G$9),"nc",IF(($F11*$A11)/($F11-($A11-$C$7/1000))&lt;=0,"infini",($F11*$A11)/($F11-($A11-$C$7/1000))))</f>
        <v>1.215953307392996</v>
      </c>
      <c r="I11" s="16">
        <f>IF(OR($C$7/$G$9&lt;2*$C$6,$C$6*1000&lt;$G$9),"nc",IF(H11="infini","infini",H11-G11))</f>
        <v>0.36676852478430033</v>
      </c>
      <c r="J11" s="17">
        <f aca="true" t="shared" si="2" ref="J11:J27">($C$7*($C$7/K$9))/$C$6/1000</f>
        <v>7.5</v>
      </c>
      <c r="K11" s="15">
        <f>IF(OR($C$7/$K$9&lt;2*$C$6,$C$6*1000&lt;$K$9),"nc",($J11*$A11)/($J11+($A11-$C$7/1000)))</f>
        <v>0.890207715133531</v>
      </c>
      <c r="L11" s="16">
        <f>IF(OR($C$7/$K$9&lt;2*$C$6,$C$6*1000&lt;$K$9),"nc",IF(($J11*$A11)/($J11-($A11-$C$7/1000))&lt;=0,"infini",($J11*$A11)/($J11-($A11-$C$7/1000))))</f>
        <v>1.1406844106463878</v>
      </c>
      <c r="M11" s="16">
        <f>IF(OR($C$7/$K$9&lt;2*$C$6,$C$6*1000&lt;$K$9),"nc",IF(L11="infini","infini",L11-K11))</f>
        <v>0.2504766955128568</v>
      </c>
      <c r="N11" s="17">
        <f aca="true" t="shared" si="3" ref="N11:N27">($C$7*($C$7/O$9))/$C$6/1000</f>
        <v>9.97340425531915</v>
      </c>
      <c r="O11" s="15">
        <f>IF(OR($C$7/$O$9&lt;2*$C$6,$C$6*1000&lt;$O$9),"nc",($N11*$A11)/($N11+($A11-$C$7/1000)))</f>
        <v>0.9151251891258724</v>
      </c>
      <c r="P11" s="16">
        <f>IF(OR($C$7/$O$9&lt;2*$C$6,$C$6*1000&lt;$O$9),"nc",IF(($N11*$A11)/($N11-($A11-$C$7/1000))&lt;=0,"infini",($N11*$A11)/($N11-($A11-$C$7/1000))))</f>
        <v>1.1022279701369704</v>
      </c>
      <c r="Q11" s="16">
        <f>IF(OR($C$7/$O$9&lt;2*$C$6,$C$6*1000&lt;$O$9),"nc",IF(P11="infini","infini",P11-O11))</f>
        <v>0.187102781011098</v>
      </c>
      <c r="R11" s="17">
        <f aca="true" t="shared" si="4" ref="R11:R27">($C$7*($C$7/S$9))/$C$6/1000</f>
        <v>14.880952380952381</v>
      </c>
      <c r="S11" s="15">
        <f>IF(OR($C$7/$S$9&lt;2*$C$6,$C$6*1000&lt;$S$9),"nc",($R11*$A11)/($R11+($A11-$C$7/1000)))</f>
        <v>0.9414777434661444</v>
      </c>
      <c r="T11" s="16">
        <f>IF(OR($C$7/$S$9&lt;2*$C$6,$C$6*1000&lt;$S$9),"nc",IF(($R11*$A11)/($R11-($A11-$C$7/1000))&lt;=0,"infini",($R11*$A11)/($R11-($A11-$C$7/1000))))</f>
        <v>1.0662799624669455</v>
      </c>
      <c r="U11" s="16">
        <f>IF(OR($C$7/$S$9&lt;2*$C$6,$C$6*1000&lt;$S$9),"nc",IF(T11="infini","infini",T11-S11))</f>
        <v>0.12480221900080102</v>
      </c>
      <c r="V11" s="17">
        <f aca="true" t="shared" si="5" ref="V11:V27">($C$7*($C$7/W$9))/$C$6/1000</f>
        <v>20.833333333333336</v>
      </c>
      <c r="W11" s="15">
        <f>IF(OR($C$7/$W$9&lt;2*$C$6,$C$6*1000&lt;$W$9),"nc",($V11*$A11)/($V11+($A11-$C$7/1000)))</f>
        <v>0.9574875526618154</v>
      </c>
      <c r="X11" s="16">
        <f>IF(OR($C$7/$W$9&lt;2*$C$6,$C$6*1000&lt;$W$9),"nc",IF(($V11*$A11)/($V11-($A11-$C$7/1000))&lt;=0,"infini",($V11*$A11)/($V11-($A11-$C$7/1000))))</f>
        <v>1.0464629552113855</v>
      </c>
      <c r="Y11" s="16">
        <f>IF(OR($C$7/$W$9&lt;2*$C$6,$C$6*1000&lt;$W$9),"nc",IF(X11="infini","infini",X11-W11))</f>
        <v>0.08897540254957015</v>
      </c>
      <c r="Z11" s="17" t="e">
        <f>($C$7*($C$7/#REF!))/$C$6/1000</f>
        <v>#REF!</v>
      </c>
      <c r="AA11" s="17" t="e">
        <f>($C$7*($C$7/#REF!))/$C$6/1000</f>
        <v>#REF!</v>
      </c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12.75">
      <c r="A12" s="4">
        <v>1.1</v>
      </c>
      <c r="B12" s="14">
        <f t="shared" si="0"/>
        <v>3.75</v>
      </c>
      <c r="C12" s="19">
        <f aca="true" t="shared" si="6" ref="C12:C27">IF(OR($C$7/$C$9&lt;2*$C$6,$C$6*1000&lt;$C$9),"nc",($B12*$A12)/($B12+($A12-$C$7/1000)))</f>
        <v>0.8638743455497382</v>
      </c>
      <c r="D12" s="20">
        <f aca="true" t="shared" si="7" ref="D12:D27">IF(OR($C$7/$C$9&lt;2*$C$6,$C$6*1000&lt;$C$9),"nc",IF(($B12*$A12)/($B12-($A12-$C$7/1000))&lt;=0,"infini",($B12*$A12)/($B12-($A12-$C$7/1000))))</f>
        <v>1.5137614678899085</v>
      </c>
      <c r="E12" s="20">
        <f aca="true" t="shared" si="8" ref="E12:E27">IF(OR(C12="nc",D12="nc"),"nc",IF(D12="infini","infini",D12-C12))</f>
        <v>0.6498871223401703</v>
      </c>
      <c r="F12" s="21">
        <f t="shared" si="1"/>
        <v>5.208333333333334</v>
      </c>
      <c r="G12" s="19">
        <f aca="true" t="shared" si="9" ref="G12:G27">IF(OR($C$7/$G$9&lt;2*$C$6,$C$6*1000&lt;$G$9),"nc",($F12*$A12)/($F12+($A12-$C$7/1000)))</f>
        <v>0.9191176470588236</v>
      </c>
      <c r="H12" s="20">
        <f aca="true" t="shared" si="10" ref="H12:H27">IF(OR($C$7/$G$9&lt;2*$C$6,$C$6*1000&lt;$G$9),"nc",IF(($F12*$A12)/($F12-($A12-$C$7/1000))&lt;=0,"infini",($F12*$A12)/($F12-($A12-$C$7/1000))))</f>
        <v>1.3695219123505977</v>
      </c>
      <c r="I12" s="20">
        <f aca="true" t="shared" si="11" ref="I12:I27">IF(OR($C$7/$G$9&lt;2*$C$6,$C$6*1000&lt;$G$9),"nc",IF(H12="infini","infini",H12-G12))</f>
        <v>0.45040426529177413</v>
      </c>
      <c r="J12" s="21">
        <f t="shared" si="2"/>
        <v>7.5</v>
      </c>
      <c r="K12" s="19">
        <f aca="true" t="shared" si="12" ref="K12:K27">IF(OR($C$7/$K$9&lt;2*$C$6,$C$6*1000&lt;$K$9),"nc",($J12*$A12)/($J12+($A12-$C$7/1000)))</f>
        <v>0.9677419354838709</v>
      </c>
      <c r="L12" s="20">
        <f aca="true" t="shared" si="13" ref="L12:L27">IF(OR($C$7/$K$9&lt;2*$C$6,$C$6*1000&lt;$K$9),"nc",IF(($J12*$A12)/($J12-($A12-$C$7/1000))&lt;=0,"infini",($J12*$A12)/($J12-($A12-$C$7/1000))))</f>
        <v>1.2741312741312742</v>
      </c>
      <c r="M12" s="20">
        <f aca="true" t="shared" si="14" ref="M12:M27">IF(OR($C$7/$K$9&lt;2*$C$6,$C$6*1000&lt;$K$9),"nc",IF(L12="infini","infini",L12-K12))</f>
        <v>0.30638933864740336</v>
      </c>
      <c r="N12" s="21">
        <f t="shared" si="3"/>
        <v>9.97340425531915</v>
      </c>
      <c r="O12" s="19">
        <f aca="true" t="shared" si="15" ref="O12:O27">IF(OR($C$7/$O$9&lt;2*$C$6,$C$6*1000&lt;$O$9),"nc",($N12*$A12)/($N12+($A12-$C$7/1000)))</f>
        <v>0.9974851284035401</v>
      </c>
      <c r="P12" s="20">
        <f aca="true" t="shared" si="16" ref="P12:P27">IF(OR($C$7/$O$9&lt;2*$C$6,$C$6*1000&lt;$O$9),"nc",IF(($N12*$A12)/($N12-($A12-$C$7/1000))&lt;=0,"infini",($N12*$A12)/($N12-($A12-$C$7/1000))))</f>
        <v>1.2260001188848602</v>
      </c>
      <c r="Q12" s="20">
        <f aca="true" t="shared" si="17" ref="Q12:Q27">IF(OR($C$7/$O$9&lt;2*$C$6,$C$6*1000&lt;$O$9),"nc",IF(P12="infini","infini",P12-O12))</f>
        <v>0.22851499048132007</v>
      </c>
      <c r="R12" s="21">
        <f t="shared" si="4"/>
        <v>14.880952380952381</v>
      </c>
      <c r="S12" s="19">
        <f aca="true" t="shared" si="18" ref="S12:S27">IF(OR($C$7/$S$9&lt;2*$C$6,$C$6*1000&lt;$S$9),"nc",($R12*$A12)/($R12+($A12-$C$7/1000)))</f>
        <v>1.0291145872314946</v>
      </c>
      <c r="T12" s="20">
        <f aca="true" t="shared" si="19" ref="T12:T27">IF(OR($C$7/$S$9&lt;2*$C$6,$C$6*1000&lt;$S$9),"nc",IF(($R12*$A12)/($R12-($A12-$C$7/1000))&lt;=0,"infini",($R12*$A12)/($R12-($A12-$C$7/1000))))</f>
        <v>1.1813729701864422</v>
      </c>
      <c r="U12" s="20">
        <f aca="true" t="shared" si="20" ref="U12:U27">IF(OR($C$7/$S$9&lt;2*$C$6,$C$6*1000&lt;$S$9),"nc",IF(T12="infini","infini",T12-S12))</f>
        <v>0.15225838295494754</v>
      </c>
      <c r="V12" s="21">
        <f t="shared" si="5"/>
        <v>20.833333333333336</v>
      </c>
      <c r="W12" s="19">
        <f aca="true" t="shared" si="21" ref="W12:W27">IF(OR($C$7/$W$9&lt;2*$C$6,$C$6*1000&lt;$W$9),"nc",($V12*$A12)/($V12+($A12-$C$7/1000)))</f>
        <v>1.0484178421654595</v>
      </c>
      <c r="X12" s="20">
        <f aca="true" t="shared" si="22" ref="X12:X27">IF(OR($C$7/$W$9&lt;2*$C$6,$C$6*1000&lt;$W$9),"nc",IF(($V12*$A12)/($V12-($A12-$C$7/1000))&lt;=0,"infini",($V12*$A12)/($V12-($A12-$C$7/1000))))</f>
        <v>1.1569204880100967</v>
      </c>
      <c r="Y12" s="20">
        <f aca="true" t="shared" si="23" ref="Y12:Y27">IF(OR($C$7/$W$9&lt;2*$C$6,$C$6*1000&lt;$W$9),"nc",IF(X12="infini","infini",X12-W12))</f>
        <v>0.1085026458446372</v>
      </c>
      <c r="Z12" s="21" t="e">
        <f>($C$7*($C$7/#REF!))/$C$6/1000</f>
        <v>#REF!</v>
      </c>
      <c r="AA12" s="21" t="e">
        <f>($C$7*($C$7/#REF!))/$C$6/1000</f>
        <v>#REF!</v>
      </c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12.75">
      <c r="A13" s="4">
        <v>1.2</v>
      </c>
      <c r="B13" s="14">
        <f t="shared" si="0"/>
        <v>3.75</v>
      </c>
      <c r="C13" s="15">
        <f t="shared" si="6"/>
        <v>0.9230769230769231</v>
      </c>
      <c r="D13" s="16">
        <f t="shared" si="7"/>
        <v>1.7142857142857142</v>
      </c>
      <c r="E13" s="16">
        <f t="shared" si="8"/>
        <v>0.7912087912087911</v>
      </c>
      <c r="F13" s="17">
        <f t="shared" si="1"/>
        <v>5.208333333333334</v>
      </c>
      <c r="G13" s="15">
        <f t="shared" si="9"/>
        <v>0.986842105263158</v>
      </c>
      <c r="H13" s="16">
        <f t="shared" si="10"/>
        <v>1.530612244897959</v>
      </c>
      <c r="I13" s="16">
        <f t="shared" si="11"/>
        <v>0.5437701396348011</v>
      </c>
      <c r="J13" s="17">
        <f t="shared" si="2"/>
        <v>7.5</v>
      </c>
      <c r="K13" s="15">
        <f t="shared" si="12"/>
        <v>1.0434782608695652</v>
      </c>
      <c r="L13" s="16">
        <f t="shared" si="13"/>
        <v>1.411764705882353</v>
      </c>
      <c r="M13" s="16">
        <f t="shared" si="14"/>
        <v>0.36828644501278784</v>
      </c>
      <c r="N13" s="17">
        <f t="shared" si="3"/>
        <v>9.97340425531915</v>
      </c>
      <c r="O13" s="15">
        <f t="shared" si="15"/>
        <v>1.0783608914450036</v>
      </c>
      <c r="P13" s="16">
        <f t="shared" si="16"/>
        <v>1.3525698827772767</v>
      </c>
      <c r="Q13" s="16">
        <f t="shared" si="17"/>
        <v>0.27420899133227317</v>
      </c>
      <c r="R13" s="17">
        <f t="shared" si="4"/>
        <v>14.880952380952381</v>
      </c>
      <c r="S13" s="15">
        <f t="shared" si="18"/>
        <v>1.1156563778356268</v>
      </c>
      <c r="T13" s="16">
        <f t="shared" si="19"/>
        <v>1.2981393336218088</v>
      </c>
      <c r="U13" s="16">
        <f t="shared" si="20"/>
        <v>0.182482955786182</v>
      </c>
      <c r="V13" s="17">
        <f t="shared" si="5"/>
        <v>20.833333333333336</v>
      </c>
      <c r="W13" s="15">
        <f t="shared" si="21"/>
        <v>1.1385199240986719</v>
      </c>
      <c r="X13" s="16">
        <f t="shared" si="22"/>
        <v>1.2684989429175475</v>
      </c>
      <c r="Y13" s="16">
        <f t="shared" si="23"/>
        <v>0.12997901881887564</v>
      </c>
      <c r="Z13" s="17" t="e">
        <f>($C$7*($C$7/#REF!))/$C$6/1000</f>
        <v>#REF!</v>
      </c>
      <c r="AA13" s="17" t="e">
        <f>($C$7*($C$7/#REF!))/$C$6/1000</f>
        <v>#REF!</v>
      </c>
      <c r="AB13" s="2"/>
      <c r="AC13" s="2"/>
      <c r="AD13" s="2"/>
      <c r="AE13" s="2"/>
      <c r="AF13" s="2"/>
      <c r="AG13" s="2"/>
      <c r="AH13" s="2"/>
      <c r="AI13" s="2"/>
      <c r="AJ13" s="2"/>
    </row>
    <row r="14" spans="1:36" ht="12.75">
      <c r="A14" s="4">
        <v>1.3</v>
      </c>
      <c r="B14" s="14">
        <f t="shared" si="0"/>
        <v>3.75</v>
      </c>
      <c r="C14" s="19">
        <f t="shared" si="6"/>
        <v>0.9798994974874372</v>
      </c>
      <c r="D14" s="20">
        <f t="shared" si="7"/>
        <v>1.9306930693069309</v>
      </c>
      <c r="E14" s="20">
        <f t="shared" si="8"/>
        <v>0.9507935718194936</v>
      </c>
      <c r="F14" s="21">
        <f t="shared" si="1"/>
        <v>5.208333333333334</v>
      </c>
      <c r="G14" s="19">
        <f t="shared" si="9"/>
        <v>1.052461139896373</v>
      </c>
      <c r="H14" s="20">
        <f t="shared" si="10"/>
        <v>1.6997907949790794</v>
      </c>
      <c r="I14" s="20">
        <f t="shared" si="11"/>
        <v>0.6473296550827063</v>
      </c>
      <c r="J14" s="21">
        <f t="shared" si="2"/>
        <v>7.5</v>
      </c>
      <c r="K14" s="19">
        <f t="shared" si="12"/>
        <v>1.1174785100286533</v>
      </c>
      <c r="L14" s="20">
        <f t="shared" si="13"/>
        <v>1.5537848605577689</v>
      </c>
      <c r="M14" s="20">
        <f t="shared" si="14"/>
        <v>0.4363063505291156</v>
      </c>
      <c r="N14" s="21">
        <f t="shared" si="3"/>
        <v>9.97340425531915</v>
      </c>
      <c r="O14" s="19">
        <f t="shared" si="15"/>
        <v>1.157792238635824</v>
      </c>
      <c r="P14" s="20">
        <f t="shared" si="16"/>
        <v>1.482033197543625</v>
      </c>
      <c r="Q14" s="20">
        <f t="shared" si="17"/>
        <v>0.324240958907801</v>
      </c>
      <c r="R14" s="21">
        <f t="shared" si="4"/>
        <v>14.880952380952381</v>
      </c>
      <c r="S14" s="19">
        <f t="shared" si="18"/>
        <v>1.2011235124547268</v>
      </c>
      <c r="T14" s="20">
        <f t="shared" si="19"/>
        <v>1.4166158137912996</v>
      </c>
      <c r="U14" s="20">
        <f t="shared" si="20"/>
        <v>0.21549230133657282</v>
      </c>
      <c r="V14" s="21">
        <f t="shared" si="5"/>
        <v>20.833333333333336</v>
      </c>
      <c r="W14" s="19">
        <f t="shared" si="21"/>
        <v>1.2278050623347185</v>
      </c>
      <c r="X14" s="20">
        <f t="shared" si="22"/>
        <v>1.3812154696132597</v>
      </c>
      <c r="Y14" s="20">
        <f t="shared" si="23"/>
        <v>0.15341040727854116</v>
      </c>
      <c r="Z14" s="21" t="e">
        <f>($C$7*($C$7/#REF!))/$C$6/1000</f>
        <v>#REF!</v>
      </c>
      <c r="AA14" s="21" t="e">
        <f>($C$7*($C$7/#REF!))/$C$6/1000</f>
        <v>#REF!</v>
      </c>
      <c r="AB14" s="2"/>
      <c r="AC14" s="2"/>
      <c r="AD14" s="2"/>
      <c r="AE14" s="2"/>
      <c r="AF14" s="2"/>
      <c r="AG14" s="2"/>
      <c r="AH14" s="2"/>
      <c r="AI14" s="2"/>
      <c r="AJ14" s="2"/>
    </row>
    <row r="15" spans="1:36" ht="12.75">
      <c r="A15" s="4">
        <v>1.4</v>
      </c>
      <c r="B15" s="14">
        <f t="shared" si="0"/>
        <v>3.75</v>
      </c>
      <c r="C15" s="15">
        <f t="shared" si="6"/>
        <v>1.0344827586206897</v>
      </c>
      <c r="D15" s="16">
        <f t="shared" si="7"/>
        <v>2.1649484536082477</v>
      </c>
      <c r="E15" s="16">
        <f t="shared" si="8"/>
        <v>1.130465694987558</v>
      </c>
      <c r="F15" s="17">
        <f t="shared" si="1"/>
        <v>5.208333333333334</v>
      </c>
      <c r="G15" s="15">
        <f t="shared" si="9"/>
        <v>1.1160714285714284</v>
      </c>
      <c r="H15" s="16">
        <f t="shared" si="10"/>
        <v>1.8776824034334763</v>
      </c>
      <c r="I15" s="16">
        <f t="shared" si="11"/>
        <v>0.7616109748620479</v>
      </c>
      <c r="J15" s="17">
        <f t="shared" si="2"/>
        <v>7.5</v>
      </c>
      <c r="K15" s="15">
        <f t="shared" si="12"/>
        <v>1.189801699716714</v>
      </c>
      <c r="L15" s="16">
        <f t="shared" si="13"/>
        <v>1.7004048582995952</v>
      </c>
      <c r="M15" s="16">
        <f t="shared" si="14"/>
        <v>0.5106031585828812</v>
      </c>
      <c r="N15" s="17">
        <f t="shared" si="3"/>
        <v>9.97340425531915</v>
      </c>
      <c r="O15" s="15">
        <f t="shared" si="15"/>
        <v>1.235817522715503</v>
      </c>
      <c r="P15" s="16">
        <f t="shared" si="16"/>
        <v>1.6144904360661785</v>
      </c>
      <c r="Q15" s="16">
        <f t="shared" si="17"/>
        <v>0.37867291335067543</v>
      </c>
      <c r="R15" s="17">
        <f t="shared" si="4"/>
        <v>14.880952380952381</v>
      </c>
      <c r="S15" s="15">
        <f t="shared" si="18"/>
        <v>1.2855358848159846</v>
      </c>
      <c r="T15" s="16">
        <f t="shared" si="19"/>
        <v>1.536840256432774</v>
      </c>
      <c r="U15" s="16">
        <f t="shared" si="20"/>
        <v>0.25130437161678953</v>
      </c>
      <c r="V15" s="17">
        <f t="shared" si="5"/>
        <v>20.833333333333336</v>
      </c>
      <c r="W15" s="15">
        <f t="shared" si="21"/>
        <v>1.3162843174125611</v>
      </c>
      <c r="X15" s="16">
        <f t="shared" si="22"/>
        <v>1.4950875694147798</v>
      </c>
      <c r="Y15" s="16">
        <f t="shared" si="23"/>
        <v>0.1788032520022187</v>
      </c>
      <c r="Z15" s="17" t="e">
        <f>($C$7*($C$7/#REF!))/$C$6/1000</f>
        <v>#REF!</v>
      </c>
      <c r="AA15" s="17" t="e">
        <f>($C$7*($C$7/#REF!))/$C$6/1000</f>
        <v>#REF!</v>
      </c>
      <c r="AB15" s="2"/>
      <c r="AC15" s="2"/>
      <c r="AD15" s="2"/>
      <c r="AE15" s="2"/>
      <c r="AF15" s="2"/>
      <c r="AG15" s="2"/>
      <c r="AH15" s="2"/>
      <c r="AI15" s="2"/>
      <c r="AJ15" s="2"/>
    </row>
    <row r="16" spans="1:36" ht="12.75">
      <c r="A16" s="4">
        <v>1.5</v>
      </c>
      <c r="B16" s="14">
        <f t="shared" si="0"/>
        <v>3.75</v>
      </c>
      <c r="C16" s="19">
        <f t="shared" si="6"/>
        <v>1.0869565217391304</v>
      </c>
      <c r="D16" s="20">
        <f t="shared" si="7"/>
        <v>2.419354838709677</v>
      </c>
      <c r="E16" s="20">
        <f t="shared" si="8"/>
        <v>1.3323983169705467</v>
      </c>
      <c r="F16" s="21">
        <f t="shared" si="1"/>
        <v>5.208333333333334</v>
      </c>
      <c r="G16" s="19">
        <f t="shared" si="9"/>
        <v>1.1777638190954773</v>
      </c>
      <c r="H16" s="20">
        <f t="shared" si="10"/>
        <v>2.064977973568282</v>
      </c>
      <c r="I16" s="20">
        <f t="shared" si="11"/>
        <v>0.8872141544728045</v>
      </c>
      <c r="J16" s="21">
        <f t="shared" si="2"/>
        <v>7.5</v>
      </c>
      <c r="K16" s="19">
        <f t="shared" si="12"/>
        <v>1.2605042016806722</v>
      </c>
      <c r="L16" s="20">
        <f t="shared" si="13"/>
        <v>1.8518518518518519</v>
      </c>
      <c r="M16" s="20">
        <f t="shared" si="14"/>
        <v>0.5913476501711796</v>
      </c>
      <c r="N16" s="21">
        <f t="shared" si="3"/>
        <v>9.97340425531915</v>
      </c>
      <c r="O16" s="19">
        <f t="shared" si="15"/>
        <v>1.3124737505249895</v>
      </c>
      <c r="P16" s="20">
        <f t="shared" si="16"/>
        <v>1.7500466679111444</v>
      </c>
      <c r="Q16" s="20">
        <f t="shared" si="17"/>
        <v>0.4375729173861549</v>
      </c>
      <c r="R16" s="21">
        <f t="shared" si="4"/>
        <v>14.880952380952381</v>
      </c>
      <c r="S16" s="19">
        <f t="shared" si="18"/>
        <v>1.3689129006351757</v>
      </c>
      <c r="T16" s="20">
        <f t="shared" si="19"/>
        <v>1.6588516323100064</v>
      </c>
      <c r="U16" s="20">
        <f t="shared" si="20"/>
        <v>0.28993873167483075</v>
      </c>
      <c r="V16" s="21">
        <f t="shared" si="5"/>
        <v>20.833333333333336</v>
      </c>
      <c r="W16" s="19">
        <f t="shared" si="21"/>
        <v>1.4039685511044553</v>
      </c>
      <c r="X16" s="20">
        <f t="shared" si="22"/>
        <v>1.6101331043366252</v>
      </c>
      <c r="Y16" s="20">
        <f t="shared" si="23"/>
        <v>0.20616455323216987</v>
      </c>
      <c r="Z16" s="21" t="e">
        <f>($C$7*($C$7/#REF!))/$C$6/1000</f>
        <v>#REF!</v>
      </c>
      <c r="AA16" s="21" t="e">
        <f>($C$7*($C$7/#REF!))/$C$6/1000</f>
        <v>#REF!</v>
      </c>
      <c r="AB16" s="2"/>
      <c r="AC16" s="2"/>
      <c r="AD16" s="2"/>
      <c r="AE16" s="2"/>
      <c r="AF16" s="2"/>
      <c r="AG16" s="2"/>
      <c r="AH16" s="2"/>
      <c r="AI16" s="2"/>
      <c r="AJ16" s="2"/>
    </row>
    <row r="17" spans="1:36" ht="12.75">
      <c r="A17" s="4">
        <v>1.75</v>
      </c>
      <c r="B17" s="14">
        <f t="shared" si="0"/>
        <v>3.75</v>
      </c>
      <c r="C17" s="15">
        <f t="shared" si="6"/>
        <v>1.2096774193548387</v>
      </c>
      <c r="D17" s="16">
        <f t="shared" si="7"/>
        <v>3.1626506024096384</v>
      </c>
      <c r="E17" s="16">
        <f t="shared" si="8"/>
        <v>1.9529731830547996</v>
      </c>
      <c r="F17" s="17">
        <f t="shared" si="1"/>
        <v>5.208333333333334</v>
      </c>
      <c r="G17" s="15">
        <f t="shared" si="9"/>
        <v>1.3241525423728813</v>
      </c>
      <c r="H17" s="16">
        <f t="shared" si="10"/>
        <v>2.579599056603773</v>
      </c>
      <c r="I17" s="16">
        <f t="shared" si="11"/>
        <v>1.255446514230892</v>
      </c>
      <c r="J17" s="17">
        <f t="shared" si="2"/>
        <v>7.5</v>
      </c>
      <c r="K17" s="15">
        <f t="shared" si="12"/>
        <v>1.430517711171662</v>
      </c>
      <c r="L17" s="16">
        <f t="shared" si="13"/>
        <v>2.2532188841201717</v>
      </c>
      <c r="M17" s="16">
        <f t="shared" si="14"/>
        <v>0.8227011729485096</v>
      </c>
      <c r="N17" s="17">
        <f t="shared" si="3"/>
        <v>9.97340425531915</v>
      </c>
      <c r="O17" s="15">
        <f t="shared" si="15"/>
        <v>1.4983560893191468</v>
      </c>
      <c r="P17" s="16">
        <f t="shared" si="16"/>
        <v>2.1032305621434526</v>
      </c>
      <c r="Q17" s="16">
        <f t="shared" si="17"/>
        <v>0.6048744728243058</v>
      </c>
      <c r="R17" s="17">
        <f t="shared" si="4"/>
        <v>14.880952380952381</v>
      </c>
      <c r="S17" s="15">
        <f t="shared" si="18"/>
        <v>1.5729488746674338</v>
      </c>
      <c r="T17" s="16">
        <f t="shared" si="19"/>
        <v>1.9719643018119537</v>
      </c>
      <c r="U17" s="16">
        <f t="shared" si="20"/>
        <v>0.3990154271445199</v>
      </c>
      <c r="V17" s="17">
        <f t="shared" si="5"/>
        <v>20.833333333333336</v>
      </c>
      <c r="W17" s="15">
        <f t="shared" si="21"/>
        <v>1.6197704553868937</v>
      </c>
      <c r="X17" s="16">
        <f t="shared" si="22"/>
        <v>1.9030013049151804</v>
      </c>
      <c r="Y17" s="16">
        <f t="shared" si="23"/>
        <v>0.2832308495282867</v>
      </c>
      <c r="Z17" s="17" t="e">
        <f>($C$7*($C$7/#REF!))/$C$6/1000</f>
        <v>#REF!</v>
      </c>
      <c r="AA17" s="17" t="e">
        <f>($C$7*($C$7/#REF!))/$C$6/1000</f>
        <v>#REF!</v>
      </c>
      <c r="AB17" s="2"/>
      <c r="AC17" s="2"/>
      <c r="AD17" s="2"/>
      <c r="AE17" s="2"/>
      <c r="AF17" s="2"/>
      <c r="AG17" s="2"/>
      <c r="AH17" s="2"/>
      <c r="AI17" s="2"/>
      <c r="AJ17" s="2"/>
    </row>
    <row r="18" spans="1:36" ht="12.75">
      <c r="A18" s="4">
        <v>2</v>
      </c>
      <c r="B18" s="14">
        <f t="shared" si="0"/>
        <v>3.75</v>
      </c>
      <c r="C18" s="19">
        <f t="shared" si="6"/>
        <v>1.3215859030837005</v>
      </c>
      <c r="D18" s="20">
        <f t="shared" si="7"/>
        <v>4.109589041095891</v>
      </c>
      <c r="E18" s="20">
        <f t="shared" si="8"/>
        <v>2.7880031380121904</v>
      </c>
      <c r="F18" s="21">
        <f t="shared" si="1"/>
        <v>5.208333333333334</v>
      </c>
      <c r="G18" s="19">
        <f t="shared" si="9"/>
        <v>1.4602803738317758</v>
      </c>
      <c r="H18" s="20">
        <f t="shared" si="10"/>
        <v>3.172588832487309</v>
      </c>
      <c r="I18" s="20">
        <f t="shared" si="11"/>
        <v>1.7123084586555333</v>
      </c>
      <c r="J18" s="21">
        <f t="shared" si="2"/>
        <v>7.5</v>
      </c>
      <c r="K18" s="19">
        <f t="shared" si="12"/>
        <v>1.5915119363395225</v>
      </c>
      <c r="L18" s="20">
        <f t="shared" si="13"/>
        <v>2.6905829596412554</v>
      </c>
      <c r="M18" s="20">
        <f t="shared" si="14"/>
        <v>1.099071023301733</v>
      </c>
      <c r="N18" s="21">
        <f t="shared" si="3"/>
        <v>9.97340425531915</v>
      </c>
      <c r="O18" s="19">
        <f t="shared" si="15"/>
        <v>1.676427198354866</v>
      </c>
      <c r="P18" s="20">
        <f t="shared" si="16"/>
        <v>2.478355693609147</v>
      </c>
      <c r="Q18" s="20">
        <f t="shared" si="17"/>
        <v>0.8019284952542811</v>
      </c>
      <c r="R18" s="21">
        <f t="shared" si="4"/>
        <v>14.880952380952381</v>
      </c>
      <c r="S18" s="19">
        <f t="shared" si="18"/>
        <v>1.770914500247928</v>
      </c>
      <c r="T18" s="20">
        <f t="shared" si="19"/>
        <v>2.297160709363227</v>
      </c>
      <c r="U18" s="20">
        <f t="shared" si="20"/>
        <v>0.5262462091152991</v>
      </c>
      <c r="V18" s="21">
        <f t="shared" si="5"/>
        <v>20.833333333333336</v>
      </c>
      <c r="W18" s="19">
        <f t="shared" si="21"/>
        <v>1.8308311973636031</v>
      </c>
      <c r="X18" s="20">
        <f t="shared" si="22"/>
        <v>2.203613926840018</v>
      </c>
      <c r="Y18" s="20">
        <f t="shared" si="23"/>
        <v>0.3727827294764148</v>
      </c>
      <c r="Z18" s="21" t="e">
        <f>($C$7*($C$7/#REF!))/$C$6/1000</f>
        <v>#REF!</v>
      </c>
      <c r="AA18" s="21" t="e">
        <f>($C$7*($C$7/#REF!))/$C$6/1000</f>
        <v>#REF!</v>
      </c>
      <c r="AB18" s="2"/>
      <c r="AC18" s="2"/>
      <c r="AD18" s="2"/>
      <c r="AE18" s="2"/>
      <c r="AF18" s="2"/>
      <c r="AG18" s="2"/>
      <c r="AH18" s="2"/>
      <c r="AI18" s="2"/>
      <c r="AJ18" s="2"/>
    </row>
    <row r="19" spans="1:36" ht="12.75">
      <c r="A19" s="4">
        <v>2.5</v>
      </c>
      <c r="B19" s="14">
        <f t="shared" si="0"/>
        <v>3.75</v>
      </c>
      <c r="C19" s="15">
        <f t="shared" si="6"/>
        <v>1.5182186234817814</v>
      </c>
      <c r="D19" s="16">
        <f t="shared" si="7"/>
        <v>7.075471698113207</v>
      </c>
      <c r="E19" s="16">
        <f t="shared" si="8"/>
        <v>5.557253074631426</v>
      </c>
      <c r="F19" s="17">
        <f t="shared" si="1"/>
        <v>5.208333333333334</v>
      </c>
      <c r="G19" s="15">
        <f t="shared" si="9"/>
        <v>1.7057860262008735</v>
      </c>
      <c r="H19" s="16">
        <f t="shared" si="10"/>
        <v>4.67814371257485</v>
      </c>
      <c r="I19" s="16">
        <f t="shared" si="11"/>
        <v>2.972357686373977</v>
      </c>
      <c r="J19" s="17">
        <f t="shared" si="2"/>
        <v>7.5</v>
      </c>
      <c r="K19" s="15">
        <f t="shared" si="12"/>
        <v>1.889168765743073</v>
      </c>
      <c r="L19" s="16">
        <f t="shared" si="13"/>
        <v>3.694581280788177</v>
      </c>
      <c r="M19" s="16">
        <f t="shared" si="14"/>
        <v>1.8054125150451041</v>
      </c>
      <c r="N19" s="17">
        <f t="shared" si="3"/>
        <v>9.97340425531915</v>
      </c>
      <c r="O19" s="15">
        <f t="shared" si="15"/>
        <v>2.011025784031919</v>
      </c>
      <c r="P19" s="16">
        <f t="shared" si="16"/>
        <v>3.303149883729124</v>
      </c>
      <c r="Q19" s="16">
        <f t="shared" si="17"/>
        <v>1.292124099697205</v>
      </c>
      <c r="R19" s="17">
        <f t="shared" si="4"/>
        <v>14.880952380952381</v>
      </c>
      <c r="S19" s="15">
        <f t="shared" si="18"/>
        <v>2.149687005571989</v>
      </c>
      <c r="T19" s="16">
        <f t="shared" si="19"/>
        <v>2.986715091274013</v>
      </c>
      <c r="U19" s="16">
        <f t="shared" si="20"/>
        <v>0.8370280857020238</v>
      </c>
      <c r="V19" s="17">
        <f t="shared" si="5"/>
        <v>20.833333333333336</v>
      </c>
      <c r="W19" s="15">
        <f t="shared" si="21"/>
        <v>2.239340738086707</v>
      </c>
      <c r="X19" s="16">
        <f t="shared" si="22"/>
        <v>2.829334540516071</v>
      </c>
      <c r="Y19" s="16">
        <f t="shared" si="23"/>
        <v>0.5899938024293636</v>
      </c>
      <c r="Z19" s="17" t="e">
        <f>($C$7*($C$7/#REF!))/$C$6/1000</f>
        <v>#REF!</v>
      </c>
      <c r="AA19" s="17" t="e">
        <f>($C$7*($C$7/#REF!))/$C$6/1000</f>
        <v>#REF!</v>
      </c>
      <c r="AB19" s="2"/>
      <c r="AC19" s="2"/>
      <c r="AD19" s="2"/>
      <c r="AE19" s="2"/>
      <c r="AF19" s="2"/>
      <c r="AG19" s="2"/>
      <c r="AH19" s="2"/>
      <c r="AI19" s="2"/>
      <c r="AJ19" s="2"/>
    </row>
    <row r="20" spans="1:36" ht="12.75">
      <c r="A20" s="4">
        <v>3</v>
      </c>
      <c r="B20" s="14">
        <f t="shared" si="0"/>
        <v>3.75</v>
      </c>
      <c r="C20" s="19">
        <f t="shared" si="6"/>
        <v>1.6853932584269664</v>
      </c>
      <c r="D20" s="20">
        <f t="shared" si="7"/>
        <v>13.636363636363633</v>
      </c>
      <c r="E20" s="20">
        <f t="shared" si="8"/>
        <v>11.950970377936667</v>
      </c>
      <c r="F20" s="21">
        <f t="shared" si="1"/>
        <v>5.208333333333334</v>
      </c>
      <c r="G20" s="19">
        <f t="shared" si="9"/>
        <v>1.9211065573770496</v>
      </c>
      <c r="H20" s="20">
        <f t="shared" si="10"/>
        <v>6.843065693430655</v>
      </c>
      <c r="I20" s="20">
        <f t="shared" si="11"/>
        <v>4.921959136053606</v>
      </c>
      <c r="J20" s="21">
        <f t="shared" si="2"/>
        <v>7.5</v>
      </c>
      <c r="K20" s="19">
        <f t="shared" si="12"/>
        <v>2.158273381294964</v>
      </c>
      <c r="L20" s="20">
        <f t="shared" si="13"/>
        <v>4.918032786885246</v>
      </c>
      <c r="M20" s="20">
        <f t="shared" si="14"/>
        <v>2.759759405590282</v>
      </c>
      <c r="N20" s="21">
        <f t="shared" si="3"/>
        <v>9.97340425531915</v>
      </c>
      <c r="O20" s="19">
        <f t="shared" si="15"/>
        <v>2.319683285908697</v>
      </c>
      <c r="P20" s="20">
        <f t="shared" si="16"/>
        <v>4.24496264432873</v>
      </c>
      <c r="Q20" s="20">
        <f t="shared" si="17"/>
        <v>1.925279358420033</v>
      </c>
      <c r="R20" s="21">
        <f t="shared" si="4"/>
        <v>14.880952380952381</v>
      </c>
      <c r="S20" s="19">
        <f t="shared" si="18"/>
        <v>2.5071872701745006</v>
      </c>
      <c r="T20" s="20">
        <f t="shared" si="19"/>
        <v>3.733944040625311</v>
      </c>
      <c r="U20" s="20">
        <f t="shared" si="20"/>
        <v>1.2267567704508102</v>
      </c>
      <c r="V20" s="21">
        <f t="shared" si="5"/>
        <v>20.833333333333336</v>
      </c>
      <c r="W20" s="19">
        <f t="shared" si="21"/>
        <v>2.630655910206945</v>
      </c>
      <c r="X20" s="20">
        <f t="shared" si="22"/>
        <v>3.4899953466728713</v>
      </c>
      <c r="Y20" s="20">
        <f t="shared" si="23"/>
        <v>0.8593394364659264</v>
      </c>
      <c r="Z20" s="21" t="e">
        <f>($C$7*($C$7/#REF!))/$C$6/1000</f>
        <v>#REF!</v>
      </c>
      <c r="AA20" s="21" t="e">
        <f>($C$7*($C$7/#REF!))/$C$6/1000</f>
        <v>#REF!</v>
      </c>
      <c r="AB20" s="2"/>
      <c r="AC20" s="2"/>
      <c r="AD20" s="2"/>
      <c r="AE20" s="2"/>
      <c r="AF20" s="2"/>
      <c r="AG20" s="2"/>
      <c r="AH20" s="2"/>
      <c r="AI20" s="2"/>
      <c r="AJ20" s="2"/>
    </row>
    <row r="21" spans="1:36" ht="12.75">
      <c r="A21" s="4">
        <v>4</v>
      </c>
      <c r="B21" s="14">
        <f t="shared" si="0"/>
        <v>3.75</v>
      </c>
      <c r="C21" s="15">
        <f t="shared" si="6"/>
        <v>1.9543973941368078</v>
      </c>
      <c r="D21" s="16" t="str">
        <f t="shared" si="7"/>
        <v>infini</v>
      </c>
      <c r="E21" s="16" t="str">
        <f t="shared" si="8"/>
        <v>infini</v>
      </c>
      <c r="F21" s="17">
        <f t="shared" si="1"/>
        <v>5.208333333333334</v>
      </c>
      <c r="G21" s="15">
        <f t="shared" si="9"/>
        <v>2.2810218978102195</v>
      </c>
      <c r="H21" s="16">
        <f t="shared" si="10"/>
        <v>16.233766233766225</v>
      </c>
      <c r="I21" s="16">
        <f t="shared" si="11"/>
        <v>13.952744335956005</v>
      </c>
      <c r="J21" s="17">
        <f t="shared" si="2"/>
        <v>7.5</v>
      </c>
      <c r="K21" s="15">
        <f t="shared" si="12"/>
        <v>2.62582056892779</v>
      </c>
      <c r="L21" s="16">
        <f t="shared" si="13"/>
        <v>8.391608391608392</v>
      </c>
      <c r="M21" s="16">
        <f t="shared" si="14"/>
        <v>5.765787822680602</v>
      </c>
      <c r="N21" s="17">
        <f t="shared" si="3"/>
        <v>9.97340425531915</v>
      </c>
      <c r="O21" s="15">
        <f t="shared" si="15"/>
        <v>2.870373914041869</v>
      </c>
      <c r="P21" s="16">
        <f t="shared" si="16"/>
        <v>6.595725969571717</v>
      </c>
      <c r="Q21" s="16">
        <f t="shared" si="17"/>
        <v>3.725352055529848</v>
      </c>
      <c r="R21" s="17">
        <f t="shared" si="4"/>
        <v>14.880952380952381</v>
      </c>
      <c r="S21" s="15">
        <f t="shared" si="18"/>
        <v>3.165157941381275</v>
      </c>
      <c r="T21" s="16">
        <f t="shared" si="19"/>
        <v>5.433010974682168</v>
      </c>
      <c r="U21" s="16">
        <f t="shared" si="20"/>
        <v>2.2678530333008933</v>
      </c>
      <c r="V21" s="17">
        <f t="shared" si="5"/>
        <v>20.833333333333336</v>
      </c>
      <c r="W21" s="15">
        <f t="shared" si="21"/>
        <v>3.365870077415012</v>
      </c>
      <c r="X21" s="16">
        <f t="shared" si="22"/>
        <v>4.928536224741252</v>
      </c>
      <c r="Y21" s="16">
        <f t="shared" si="23"/>
        <v>1.5626661473262398</v>
      </c>
      <c r="Z21" s="17" t="e">
        <f>($C$7*($C$7/#REF!))/$C$6/1000</f>
        <v>#REF!</v>
      </c>
      <c r="AA21" s="17" t="e">
        <f>($C$7*($C$7/#REF!))/$C$6/1000</f>
        <v>#REF!</v>
      </c>
      <c r="AB21" s="2"/>
      <c r="AC21" s="2"/>
      <c r="AD21" s="2"/>
      <c r="AE21" s="2"/>
      <c r="AF21" s="2"/>
      <c r="AG21" s="2"/>
      <c r="AH21" s="2"/>
      <c r="AI21" s="2"/>
      <c r="AJ21" s="2"/>
    </row>
    <row r="22" spans="1:36" ht="12.75">
      <c r="A22" s="4">
        <v>5</v>
      </c>
      <c r="B22" s="14">
        <f t="shared" si="0"/>
        <v>3.75</v>
      </c>
      <c r="C22" s="19">
        <f t="shared" si="6"/>
        <v>2.1613832853025934</v>
      </c>
      <c r="D22" s="20" t="str">
        <f t="shared" si="7"/>
        <v>infini</v>
      </c>
      <c r="E22" s="20" t="str">
        <f t="shared" si="8"/>
        <v>infini</v>
      </c>
      <c r="F22" s="21">
        <f t="shared" si="1"/>
        <v>5.208333333333334</v>
      </c>
      <c r="G22" s="19">
        <f t="shared" si="9"/>
        <v>2.5699013157894743</v>
      </c>
      <c r="H22" s="20">
        <f t="shared" si="10"/>
        <v>91.91176470588212</v>
      </c>
      <c r="I22" s="20">
        <f t="shared" si="11"/>
        <v>89.34186339009264</v>
      </c>
      <c r="J22" s="21">
        <f t="shared" si="2"/>
        <v>7.5</v>
      </c>
      <c r="K22" s="19">
        <f t="shared" si="12"/>
        <v>3.0181086519114686</v>
      </c>
      <c r="L22" s="20">
        <f t="shared" si="13"/>
        <v>14.563106796116504</v>
      </c>
      <c r="M22" s="20">
        <f t="shared" si="14"/>
        <v>11.544998144205035</v>
      </c>
      <c r="N22" s="21">
        <f t="shared" si="3"/>
        <v>9.97340425531915</v>
      </c>
      <c r="O22" s="19">
        <f t="shared" si="15"/>
        <v>3.347138419793638</v>
      </c>
      <c r="P22" s="20">
        <f t="shared" si="16"/>
        <v>9.877778948477506</v>
      </c>
      <c r="Q22" s="20">
        <f t="shared" si="17"/>
        <v>6.530640528683868</v>
      </c>
      <c r="R22" s="21">
        <f t="shared" si="4"/>
        <v>14.880952380952381</v>
      </c>
      <c r="S22" s="19">
        <f t="shared" si="18"/>
        <v>3.756686902686783</v>
      </c>
      <c r="T22" s="20">
        <f t="shared" si="19"/>
        <v>7.4733947148152575</v>
      </c>
      <c r="U22" s="20">
        <f t="shared" si="20"/>
        <v>3.7167078121284747</v>
      </c>
      <c r="V22" s="21">
        <f t="shared" si="5"/>
        <v>20.833333333333336</v>
      </c>
      <c r="W22" s="19">
        <f t="shared" si="21"/>
        <v>4.043998705920415</v>
      </c>
      <c r="X22" s="20">
        <f t="shared" si="22"/>
        <v>6.5479308538501835</v>
      </c>
      <c r="Y22" s="20">
        <f t="shared" si="23"/>
        <v>2.5039321479297687</v>
      </c>
      <c r="Z22" s="21" t="e">
        <f>($C$7*($C$7/#REF!))/$C$6/1000</f>
        <v>#REF!</v>
      </c>
      <c r="AA22" s="21" t="e">
        <f>($C$7*($C$7/#REF!))/$C$6/1000</f>
        <v>#REF!</v>
      </c>
      <c r="AB22" s="2"/>
      <c r="AC22" s="2"/>
      <c r="AD22" s="2"/>
      <c r="AE22" s="2"/>
      <c r="AF22" s="2"/>
      <c r="AG22" s="2"/>
      <c r="AH22" s="2"/>
      <c r="AI22" s="2"/>
      <c r="AJ22" s="2"/>
    </row>
    <row r="23" spans="1:36" ht="12.75">
      <c r="A23" s="4">
        <v>6</v>
      </c>
      <c r="B23" s="14">
        <f t="shared" si="0"/>
        <v>3.75</v>
      </c>
      <c r="C23" s="15">
        <f t="shared" si="6"/>
        <v>2.325581395348837</v>
      </c>
      <c r="D23" s="16" t="str">
        <f t="shared" si="7"/>
        <v>infini</v>
      </c>
      <c r="E23" s="16" t="str">
        <f t="shared" si="8"/>
        <v>infini</v>
      </c>
      <c r="F23" s="17">
        <f t="shared" si="1"/>
        <v>5.208333333333334</v>
      </c>
      <c r="G23" s="15">
        <f t="shared" si="9"/>
        <v>2.8068862275449105</v>
      </c>
      <c r="H23" s="16" t="str">
        <f t="shared" si="10"/>
        <v>infini</v>
      </c>
      <c r="I23" s="16" t="str">
        <f t="shared" si="11"/>
        <v>infini</v>
      </c>
      <c r="J23" s="17">
        <f t="shared" si="2"/>
        <v>7.5</v>
      </c>
      <c r="K23" s="15">
        <f t="shared" si="12"/>
        <v>3.35195530726257</v>
      </c>
      <c r="L23" s="16">
        <f t="shared" si="13"/>
        <v>28.57142857142857</v>
      </c>
      <c r="M23" s="16">
        <f t="shared" si="14"/>
        <v>25.219473264165998</v>
      </c>
      <c r="N23" s="17">
        <f t="shared" si="3"/>
        <v>9.97340425531915</v>
      </c>
      <c r="O23" s="15">
        <f t="shared" si="15"/>
        <v>3.7639265281541703</v>
      </c>
      <c r="P23" s="16">
        <f t="shared" si="16"/>
        <v>14.78123768230193</v>
      </c>
      <c r="Q23" s="16">
        <f t="shared" si="17"/>
        <v>11.017311154147759</v>
      </c>
      <c r="R23" s="17">
        <f t="shared" si="4"/>
        <v>14.880952380952381</v>
      </c>
      <c r="S23" s="15">
        <f t="shared" si="18"/>
        <v>4.291354351433313</v>
      </c>
      <c r="T23" s="16">
        <f t="shared" si="19"/>
        <v>9.969427090256545</v>
      </c>
      <c r="U23" s="16">
        <f t="shared" si="20"/>
        <v>5.678072738823232</v>
      </c>
      <c r="V23" s="17">
        <f t="shared" si="5"/>
        <v>20.833333333333336</v>
      </c>
      <c r="W23" s="15">
        <f t="shared" si="21"/>
        <v>4.671441918405481</v>
      </c>
      <c r="X23" s="16">
        <f t="shared" si="22"/>
        <v>8.384572386808273</v>
      </c>
      <c r="Y23" s="16">
        <f t="shared" si="23"/>
        <v>3.7131304684027917</v>
      </c>
      <c r="Z23" s="17" t="e">
        <f>($C$7*($C$7/#REF!))/$C$6/1000</f>
        <v>#REF!</v>
      </c>
      <c r="AA23" s="17" t="e">
        <f>($C$7*($C$7/#REF!))/$C$6/1000</f>
        <v>#REF!</v>
      </c>
      <c r="AB23" s="2"/>
      <c r="AC23" s="2"/>
      <c r="AD23" s="2"/>
      <c r="AE23" s="2"/>
      <c r="AF23" s="2"/>
      <c r="AG23" s="2"/>
      <c r="AH23" s="2"/>
      <c r="AI23" s="2"/>
      <c r="AJ23" s="2"/>
    </row>
    <row r="24" spans="1:36" ht="12.75">
      <c r="A24" s="4">
        <v>12</v>
      </c>
      <c r="B24" s="14">
        <f t="shared" si="0"/>
        <v>3.75</v>
      </c>
      <c r="C24" s="19">
        <f t="shared" si="6"/>
        <v>2.8708133971291865</v>
      </c>
      <c r="D24" s="20" t="str">
        <f t="shared" si="7"/>
        <v>infini</v>
      </c>
      <c r="E24" s="20" t="str">
        <f t="shared" si="8"/>
        <v>infini</v>
      </c>
      <c r="F24" s="21">
        <f t="shared" si="1"/>
        <v>5.208333333333334</v>
      </c>
      <c r="G24" s="19">
        <f t="shared" si="9"/>
        <v>3.6478599221789887</v>
      </c>
      <c r="H24" s="20" t="str">
        <f t="shared" si="10"/>
        <v>infini</v>
      </c>
      <c r="I24" s="20" t="str">
        <f t="shared" si="11"/>
        <v>infini</v>
      </c>
      <c r="J24" s="21">
        <f t="shared" si="2"/>
        <v>7.5</v>
      </c>
      <c r="K24" s="19">
        <f t="shared" si="12"/>
        <v>4.633204633204633</v>
      </c>
      <c r="L24" s="20" t="str">
        <f t="shared" si="13"/>
        <v>infini</v>
      </c>
      <c r="M24" s="20" t="str">
        <f t="shared" si="14"/>
        <v>infini</v>
      </c>
      <c r="N24" s="21">
        <f t="shared" si="3"/>
        <v>9.97340425531915</v>
      </c>
      <c r="O24" s="19">
        <f t="shared" si="15"/>
        <v>5.465277271733586</v>
      </c>
      <c r="P24" s="20" t="str">
        <f t="shared" si="16"/>
        <v>infini</v>
      </c>
      <c r="Q24" s="20" t="str">
        <f t="shared" si="17"/>
        <v>infini</v>
      </c>
      <c r="R24" s="21">
        <f t="shared" si="4"/>
        <v>14.880952380952381</v>
      </c>
      <c r="S24" s="19">
        <f t="shared" si="18"/>
        <v>6.661633432517653</v>
      </c>
      <c r="T24" s="20">
        <f t="shared" si="19"/>
        <v>60.4107933950866</v>
      </c>
      <c r="U24" s="20">
        <f t="shared" si="20"/>
        <v>53.749159962568946</v>
      </c>
      <c r="V24" s="21">
        <f t="shared" si="5"/>
        <v>20.833333333333336</v>
      </c>
      <c r="W24" s="19">
        <f t="shared" si="21"/>
        <v>7.631645891630628</v>
      </c>
      <c r="X24" s="20">
        <f t="shared" si="22"/>
        <v>28.06361085126286</v>
      </c>
      <c r="Y24" s="20">
        <f t="shared" si="23"/>
        <v>20.431964959632232</v>
      </c>
      <c r="Z24" s="21" t="e">
        <f>($C$7*($C$7/#REF!))/$C$6/1000</f>
        <v>#REF!</v>
      </c>
      <c r="AA24" s="21" t="e">
        <f>($C$7*($C$7/#REF!))/$C$6/1000</f>
        <v>#REF!</v>
      </c>
      <c r="AB24" s="2"/>
      <c r="AC24" s="2"/>
      <c r="AD24" s="2"/>
      <c r="AE24" s="2"/>
      <c r="AF24" s="2"/>
      <c r="AG24" s="2"/>
      <c r="AH24" s="2"/>
      <c r="AI24" s="2"/>
      <c r="AJ24" s="2"/>
    </row>
    <row r="25" spans="1:36" ht="12.75">
      <c r="A25" s="4">
        <v>50</v>
      </c>
      <c r="B25" s="14">
        <f t="shared" si="0"/>
        <v>3.75</v>
      </c>
      <c r="C25" s="15">
        <f t="shared" si="6"/>
        <v>3.4932463903120636</v>
      </c>
      <c r="D25" s="16" t="str">
        <f t="shared" si="7"/>
        <v>infini</v>
      </c>
      <c r="E25" s="16" t="str">
        <f t="shared" si="8"/>
        <v>infini</v>
      </c>
      <c r="F25" s="17">
        <f t="shared" si="1"/>
        <v>5.208333333333334</v>
      </c>
      <c r="G25" s="15">
        <f t="shared" si="9"/>
        <v>4.723397823458283</v>
      </c>
      <c r="H25" s="16" t="str">
        <f t="shared" si="10"/>
        <v>infini</v>
      </c>
      <c r="I25" s="16" t="str">
        <f t="shared" si="11"/>
        <v>infini</v>
      </c>
      <c r="J25" s="17">
        <f t="shared" si="2"/>
        <v>7.5</v>
      </c>
      <c r="K25" s="15">
        <f t="shared" si="12"/>
        <v>6.5302568567697</v>
      </c>
      <c r="L25" s="16" t="str">
        <f t="shared" si="13"/>
        <v>infini</v>
      </c>
      <c r="M25" s="16" t="str">
        <f t="shared" si="14"/>
        <v>infini</v>
      </c>
      <c r="N25" s="17">
        <f t="shared" si="3"/>
        <v>9.97340425531915</v>
      </c>
      <c r="O25" s="15">
        <f t="shared" si="15"/>
        <v>8.325267074567751</v>
      </c>
      <c r="P25" s="16" t="str">
        <f t="shared" si="16"/>
        <v>infini</v>
      </c>
      <c r="Q25" s="16" t="str">
        <f t="shared" si="17"/>
        <v>infini</v>
      </c>
      <c r="R25" s="17">
        <f t="shared" si="4"/>
        <v>14.880952380952381</v>
      </c>
      <c r="S25" s="15">
        <f t="shared" si="18"/>
        <v>11.481161709866452</v>
      </c>
      <c r="T25" s="16" t="str">
        <f t="shared" si="19"/>
        <v>infini</v>
      </c>
      <c r="U25" s="16" t="str">
        <f t="shared" si="20"/>
        <v>infini</v>
      </c>
      <c r="V25" s="17">
        <f t="shared" si="5"/>
        <v>20.833333333333336</v>
      </c>
      <c r="W25" s="15">
        <f t="shared" si="21"/>
        <v>14.72146979154399</v>
      </c>
      <c r="X25" s="16" t="str">
        <f t="shared" si="22"/>
        <v>infini</v>
      </c>
      <c r="Y25" s="16" t="str">
        <f t="shared" si="23"/>
        <v>infini</v>
      </c>
      <c r="Z25" s="17" t="e">
        <f>($C$7*($C$7/#REF!))/$C$6/1000</f>
        <v>#REF!</v>
      </c>
      <c r="AA25" s="17" t="e">
        <f>($C$7*($C$7/#REF!))/$C$6/1000</f>
        <v>#REF!</v>
      </c>
      <c r="AB25" s="2"/>
      <c r="AC25" s="2"/>
      <c r="AD25" s="2"/>
      <c r="AE25" s="2"/>
      <c r="AF25" s="2"/>
      <c r="AG25" s="2"/>
      <c r="AH25" s="2"/>
      <c r="AI25" s="2"/>
      <c r="AJ25" s="2"/>
    </row>
    <row r="26" spans="1:36" ht="12.75">
      <c r="A26" s="4">
        <v>100</v>
      </c>
      <c r="B26" s="14">
        <f t="shared" si="0"/>
        <v>3.75</v>
      </c>
      <c r="C26" s="19">
        <f t="shared" si="6"/>
        <v>3.6170725825898242</v>
      </c>
      <c r="D26" s="20" t="str">
        <f t="shared" si="7"/>
        <v>infini</v>
      </c>
      <c r="E26" s="20" t="str">
        <f t="shared" si="8"/>
        <v>infini</v>
      </c>
      <c r="F26" s="21">
        <f t="shared" si="1"/>
        <v>5.208333333333334</v>
      </c>
      <c r="G26" s="19">
        <f t="shared" si="9"/>
        <v>4.954026632847179</v>
      </c>
      <c r="H26" s="20" t="str">
        <f t="shared" si="10"/>
        <v>infini</v>
      </c>
      <c r="I26" s="20" t="str">
        <f t="shared" si="11"/>
        <v>infini</v>
      </c>
      <c r="J26" s="21">
        <f t="shared" si="2"/>
        <v>7.5</v>
      </c>
      <c r="K26" s="19">
        <f t="shared" si="12"/>
        <v>6.981615080288574</v>
      </c>
      <c r="L26" s="20" t="str">
        <f t="shared" si="13"/>
        <v>infini</v>
      </c>
      <c r="M26" s="20" t="str">
        <f t="shared" si="14"/>
        <v>infini</v>
      </c>
      <c r="N26" s="21">
        <f t="shared" si="3"/>
        <v>9.97340425531915</v>
      </c>
      <c r="O26" s="19">
        <f t="shared" si="15"/>
        <v>9.075112894404405</v>
      </c>
      <c r="P26" s="20" t="str">
        <f t="shared" si="16"/>
        <v>infini</v>
      </c>
      <c r="Q26" s="20" t="str">
        <f t="shared" si="17"/>
        <v>infini</v>
      </c>
      <c r="R26" s="21">
        <f t="shared" si="4"/>
        <v>14.880952380952381</v>
      </c>
      <c r="S26" s="19">
        <f t="shared" si="18"/>
        <v>12.961830003007146</v>
      </c>
      <c r="T26" s="20" t="str">
        <f t="shared" si="19"/>
        <v>infini</v>
      </c>
      <c r="U26" s="20" t="str">
        <f t="shared" si="20"/>
        <v>infini</v>
      </c>
      <c r="V26" s="21">
        <f t="shared" si="5"/>
        <v>20.833333333333336</v>
      </c>
      <c r="W26" s="19">
        <f t="shared" si="21"/>
        <v>17.252087502587816</v>
      </c>
      <c r="X26" s="20" t="str">
        <f t="shared" si="22"/>
        <v>infini</v>
      </c>
      <c r="Y26" s="20" t="str">
        <f t="shared" si="23"/>
        <v>infini</v>
      </c>
      <c r="Z26" s="21" t="e">
        <f>($C$7*($C$7/#REF!))/$C$6/1000</f>
        <v>#REF!</v>
      </c>
      <c r="AA26" s="21" t="e">
        <f>($C$7*($C$7/#REF!))/$C$6/1000</f>
        <v>#REF!</v>
      </c>
      <c r="AB26" s="2"/>
      <c r="AC26" s="2"/>
      <c r="AD26" s="2"/>
      <c r="AE26" s="2"/>
      <c r="AF26" s="2"/>
      <c r="AG26" s="2"/>
      <c r="AH26" s="2"/>
      <c r="AI26" s="2"/>
      <c r="AJ26" s="2"/>
    </row>
    <row r="27" spans="1:36" ht="12.75">
      <c r="A27" s="4">
        <v>200</v>
      </c>
      <c r="B27" s="14">
        <f t="shared" si="0"/>
        <v>3.75</v>
      </c>
      <c r="C27" s="15">
        <f t="shared" si="6"/>
        <v>3.682337056585246</v>
      </c>
      <c r="D27" s="16" t="str">
        <f t="shared" si="7"/>
        <v>infini</v>
      </c>
      <c r="E27" s="16" t="str">
        <f t="shared" si="8"/>
        <v>infini</v>
      </c>
      <c r="F27" s="17">
        <f t="shared" si="1"/>
        <v>5.208333333333334</v>
      </c>
      <c r="G27" s="15">
        <f t="shared" si="9"/>
        <v>5.077998050048748</v>
      </c>
      <c r="H27" s="16" t="str">
        <f t="shared" si="10"/>
        <v>infini</v>
      </c>
      <c r="I27" s="16" t="str">
        <f t="shared" si="11"/>
        <v>infini</v>
      </c>
      <c r="J27" s="17">
        <f t="shared" si="2"/>
        <v>7.5</v>
      </c>
      <c r="K27" s="15">
        <f t="shared" si="12"/>
        <v>7.2315294684825835</v>
      </c>
      <c r="L27" s="16" t="str">
        <f t="shared" si="13"/>
        <v>infini</v>
      </c>
      <c r="M27" s="16" t="str">
        <f t="shared" si="14"/>
        <v>infini</v>
      </c>
      <c r="N27" s="17">
        <f t="shared" si="3"/>
        <v>9.97340425531915</v>
      </c>
      <c r="O27" s="15">
        <f t="shared" si="15"/>
        <v>9.503077730107524</v>
      </c>
      <c r="P27" s="16" t="str">
        <f t="shared" si="16"/>
        <v>infini</v>
      </c>
      <c r="Q27" s="16" t="str">
        <f t="shared" si="17"/>
        <v>infini</v>
      </c>
      <c r="R27" s="17">
        <f t="shared" si="4"/>
        <v>14.880952380952381</v>
      </c>
      <c r="S27" s="15">
        <f t="shared" si="18"/>
        <v>13.85525141739222</v>
      </c>
      <c r="T27" s="16" t="str">
        <f t="shared" si="19"/>
        <v>infini</v>
      </c>
      <c r="U27" s="16" t="str">
        <f t="shared" si="20"/>
        <v>infini</v>
      </c>
      <c r="V27" s="17">
        <f t="shared" si="5"/>
        <v>20.833333333333336</v>
      </c>
      <c r="W27" s="15">
        <f t="shared" si="21"/>
        <v>18.87433467970254</v>
      </c>
      <c r="X27" s="16" t="str">
        <f t="shared" si="22"/>
        <v>infini</v>
      </c>
      <c r="Y27" s="16" t="str">
        <f t="shared" si="23"/>
        <v>infini</v>
      </c>
      <c r="Z27" s="17" t="e">
        <f>($C$7*($C$7/#REF!))/$C$6/1000</f>
        <v>#REF!</v>
      </c>
      <c r="AA27" s="17" t="e">
        <f>($C$7*($C$7/#REF!))/$C$6/1000</f>
        <v>#REF!</v>
      </c>
      <c r="AB27" s="2"/>
      <c r="AC27" s="2"/>
      <c r="AD27" s="2"/>
      <c r="AE27" s="2"/>
      <c r="AF27" s="2"/>
      <c r="AG27" s="2"/>
      <c r="AH27" s="2"/>
      <c r="AI27" s="2"/>
      <c r="AJ27" s="2"/>
    </row>
    <row r="28" spans="1:25" ht="12.75">
      <c r="A28" s="1" t="s">
        <v>19</v>
      </c>
      <c r="C28" s="14">
        <f>IF(OR($C$7/$C$9&lt;2*$C$6,$C$6*1000&lt;$C$9),"nc",B27)</f>
        <v>3.75</v>
      </c>
      <c r="D28" s="9" t="str">
        <f>IF(OR($C$7/$C$9&lt;2*$C$6,$C$6*1000&lt;$C$9),"nc","infini")</f>
        <v>infini</v>
      </c>
      <c r="E28" s="9" t="str">
        <f>IF(OR($C$7/$C$9&lt;2*$C$6,$C$6*1000&lt;$C$9),"nc","infini")</f>
        <v>infini</v>
      </c>
      <c r="G28" s="14">
        <f>IF(OR($C$7/$G$9&lt;2*$C$6,$C$6*1000&lt;$G$9),"nc",F27)</f>
        <v>5.208333333333334</v>
      </c>
      <c r="H28" s="9" t="str">
        <f>IF(OR($C$7/$G$9&lt;2*$C$6,$C$6*1000&lt;$G$9),"nc","infini")</f>
        <v>infini</v>
      </c>
      <c r="I28" s="9" t="str">
        <f>IF(OR($C$7/$G$9&lt;2*$C$6,$C$6*1000&lt;$G$9),"nc","infini")</f>
        <v>infini</v>
      </c>
      <c r="K28" s="14">
        <f>IF(OR($C$7/$K$9&lt;2*$C$6,$C$6*1000&lt;$K$9),"nc",J27)</f>
        <v>7.5</v>
      </c>
      <c r="L28" s="9" t="str">
        <f>IF(OR($C$7/$K$9&lt;2*$C$6,$C$6*1000&lt;$K$9),"nc","infini")</f>
        <v>infini</v>
      </c>
      <c r="M28" s="9" t="str">
        <f>IF(OR($C$7/$K$9&lt;2*$C$6,$C$6*1000&lt;$K$9),"nc","infini")</f>
        <v>infini</v>
      </c>
      <c r="O28" s="14">
        <f>IF(OR($C$7/$O$9&lt;2*$C$6,$C$6*1000&lt;$O$9),"nc",N27)</f>
        <v>9.97340425531915</v>
      </c>
      <c r="P28" s="9" t="str">
        <f>IF(OR($C$7/$O$9&lt;2*$C$6,$C$6*1000&lt;$O$9),"nc","infini")</f>
        <v>infini</v>
      </c>
      <c r="Q28" s="9" t="str">
        <f>IF(OR($C$7/$O$9&lt;2*$C$6,$C$6*1000&lt;$O$9),"nc","infini")</f>
        <v>infini</v>
      </c>
      <c r="S28" s="14">
        <f>IF(OR($C$7/$S$9&lt;2*$C$6,$C$6*1000&lt;$S$9),"nc",R27)</f>
        <v>14.880952380952381</v>
      </c>
      <c r="T28" s="9" t="str">
        <f>IF(OR($C$7/$S$9&lt;2*$C$6,$C$6*1000&lt;$S$9),"nc","infini")</f>
        <v>infini</v>
      </c>
      <c r="U28" s="9" t="str">
        <f>IF(OR($C$7/$S$9&lt;2*$C$6,$C$6*1000&lt;$S$9),"nc","infini")</f>
        <v>infini</v>
      </c>
      <c r="W28" s="14">
        <f>IF(OR($C$7/$W$9&lt;2*$C$6,$C$6*1000&lt;$W$9),"nc",V27)</f>
        <v>20.833333333333336</v>
      </c>
      <c r="X28" s="9" t="str">
        <f>IF(OR($C$7/$W$9&lt;2*$C$6,$C$6*1000&lt;$W$9),"nc","infini")</f>
        <v>infini</v>
      </c>
      <c r="Y28" s="9" t="str">
        <f>IF(OR($C$7/$W$9&lt;2*$C$6,$C$6*1000&lt;$W$9),"nc","infini")</f>
        <v>infini</v>
      </c>
    </row>
    <row r="29" spans="3:25" ht="12.75">
      <c r="C29" s="18"/>
      <c r="D29" s="9"/>
      <c r="E29" s="9"/>
      <c r="G29" s="18"/>
      <c r="H29" s="9"/>
      <c r="I29" s="9"/>
      <c r="K29" s="18"/>
      <c r="L29" s="9"/>
      <c r="M29" s="9"/>
      <c r="O29" s="18"/>
      <c r="P29" s="9"/>
      <c r="Q29" s="9"/>
      <c r="S29" s="18"/>
      <c r="T29" s="9"/>
      <c r="U29" s="9"/>
      <c r="W29" s="18"/>
      <c r="X29" s="9"/>
      <c r="Y29" s="9"/>
    </row>
    <row r="30" ht="12.75">
      <c r="A30" t="s">
        <v>8</v>
      </c>
    </row>
    <row r="31" ht="12.75">
      <c r="A31" t="s">
        <v>9</v>
      </c>
    </row>
    <row r="32" ht="12.75">
      <c r="A32" t="s">
        <v>10</v>
      </c>
    </row>
    <row r="33" ht="12.75">
      <c r="A33" t="s">
        <v>11</v>
      </c>
    </row>
    <row r="35" ht="12.75">
      <c r="A35" t="s">
        <v>32</v>
      </c>
    </row>
    <row r="37" spans="1:17" ht="12.75">
      <c r="A37" s="28" t="s">
        <v>30</v>
      </c>
      <c r="B37" s="27"/>
      <c r="C37" s="27"/>
      <c r="D37" s="27"/>
      <c r="E37" s="23"/>
      <c r="F37" s="23"/>
      <c r="G37" s="23"/>
      <c r="H37" s="23"/>
      <c r="I37" s="23"/>
      <c r="J37" s="23"/>
      <c r="K37" s="23" t="s">
        <v>27</v>
      </c>
      <c r="L37" s="23"/>
      <c r="M37" s="23"/>
      <c r="N37" s="23"/>
      <c r="O37" s="23"/>
      <c r="P37" s="23"/>
      <c r="Q37" s="23"/>
    </row>
    <row r="38" spans="1:17" ht="12.75">
      <c r="A38" s="29"/>
      <c r="B38" s="23"/>
      <c r="C38" s="23" t="s">
        <v>12</v>
      </c>
      <c r="D38" s="24">
        <v>0.033</v>
      </c>
      <c r="E38" s="23"/>
      <c r="F38" s="23"/>
      <c r="G38" s="23"/>
      <c r="H38" s="23"/>
      <c r="I38" s="23"/>
      <c r="J38" s="23"/>
      <c r="K38" s="23" t="s">
        <v>28</v>
      </c>
      <c r="L38" s="23"/>
      <c r="M38" s="23"/>
      <c r="N38" s="23"/>
      <c r="O38" s="23"/>
      <c r="P38" s="23"/>
      <c r="Q38" s="23"/>
    </row>
    <row r="39" spans="1:17" ht="12.75">
      <c r="A39" s="29"/>
      <c r="B39" s="23"/>
      <c r="C39" s="23" t="s">
        <v>13</v>
      </c>
      <c r="D39" s="25">
        <v>0.025</v>
      </c>
      <c r="E39" s="23"/>
      <c r="F39" s="23"/>
      <c r="G39" s="23"/>
      <c r="H39" s="23"/>
      <c r="I39" s="23"/>
      <c r="J39" s="23"/>
      <c r="K39" s="23" t="s">
        <v>26</v>
      </c>
      <c r="L39" s="23"/>
      <c r="M39" s="23"/>
      <c r="N39" s="23"/>
      <c r="O39" s="23"/>
      <c r="P39" s="23"/>
      <c r="Q39" s="23"/>
    </row>
    <row r="40" spans="1:17" ht="12.75">
      <c r="A40" s="29"/>
      <c r="B40" s="23"/>
      <c r="C40" s="23" t="s">
        <v>14</v>
      </c>
      <c r="D40" s="25">
        <v>0.05</v>
      </c>
      <c r="E40" s="23"/>
      <c r="F40" s="23"/>
      <c r="G40" s="23"/>
      <c r="H40" s="23"/>
      <c r="I40" s="23"/>
      <c r="J40" s="23"/>
      <c r="K40" s="23" t="s">
        <v>29</v>
      </c>
      <c r="L40" s="23"/>
      <c r="M40" s="23"/>
      <c r="N40" s="23"/>
      <c r="O40" s="23"/>
      <c r="P40" s="23"/>
      <c r="Q40" s="23"/>
    </row>
    <row r="41" spans="1:17" ht="12.75">
      <c r="A41" s="29"/>
      <c r="B41" s="23"/>
      <c r="C41" s="23" t="s">
        <v>15</v>
      </c>
      <c r="D41" s="25">
        <v>0.06</v>
      </c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</row>
    <row r="42" spans="1:17" ht="12.75">
      <c r="A42" s="29"/>
      <c r="B42" s="23"/>
      <c r="C42" s="23" t="s">
        <v>16</v>
      </c>
      <c r="D42" s="25">
        <v>0.065</v>
      </c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</row>
    <row r="43" spans="1:17" ht="12.75">
      <c r="A43" s="29"/>
      <c r="B43" s="23"/>
      <c r="C43" s="23" t="s">
        <v>17</v>
      </c>
      <c r="D43" s="25">
        <v>0.15</v>
      </c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</row>
    <row r="44" spans="1:17" ht="12.75">
      <c r="A44" s="29"/>
      <c r="B44" s="23"/>
      <c r="C44" s="23" t="s">
        <v>18</v>
      </c>
      <c r="D44" s="26">
        <v>0.3</v>
      </c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</row>
  </sheetData>
  <sheetProtection sheet="1" objects="1" scenarios="1"/>
  <mergeCells count="1">
    <mergeCell ref="A37:A44"/>
  </mergeCells>
  <dataValidations count="1">
    <dataValidation type="list" allowBlank="1" showInputMessage="1" showErrorMessage="1" sqref="C5">
      <formula1>$C$38:$C$44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PHONEM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Henri PEYRE</cp:lastModifiedBy>
  <cp:lastPrinted>2009-04-10T07:15:35Z</cp:lastPrinted>
  <dcterms:created xsi:type="dcterms:W3CDTF">2002-03-30T14:33:00Z</dcterms:created>
  <dcterms:modified xsi:type="dcterms:W3CDTF">2009-04-10T07:21:11Z</dcterms:modified>
  <cp:category/>
  <cp:version/>
  <cp:contentType/>
  <cp:contentStatus/>
</cp:coreProperties>
</file>